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ues Break-Even" sheetId="1" state="visible" r:id="rId3"/>
  </sheets>
  <definedNames>
    <definedName function="false" hidden="false" localSheetId="0" name="_xlnm.Print_Area" vbProcedure="false">'Dues Break-Even'!$A$1:$G$56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<sst xmlns="http://schemas.openxmlformats.org/spreadsheetml/2006/main" count="51" uniqueCount="51">
  <si>
    <t xml:space="preserve">Club Dues Break-Even Calculator</t>
  </si>
  <si>
    <t xml:space="preserve">Hospitality Finance Tools · Free tool · Defaults are Sample Oaks Country Club (fictional) sample data, not benchmarks.</t>
  </si>
  <si>
    <t xml:space="preserve">START HERE</t>
  </si>
  <si>
    <t xml:space="preserve">1. Replace the yellow cells (blue text) with your club's numbers. Everything else calculates and is locked.</t>
  </si>
  <si>
    <t xml:space="preserve">2. Resignations per 1% increase is YOUR assumption. The default is fictional. Try a few values.</t>
  </si>
  <si>
    <t xml:space="preserve">3. Read the break-even increase in Outputs, then check the sensitivity table to see how each whole % performs.</t>
  </si>
  <si>
    <t xml:space="preserve">4. Model assumes one uniform % increase for all categories; resignations and new members are valued at the average new dues per member.</t>
  </si>
  <si>
    <t xml:space="preserve">Sheet is protected with no password (Review &gt; Unprotect Sheet) if you want to change the layout.</t>
  </si>
  <si>
    <t xml:space="preserve">INPUTS: Sample Oaks Country Club (fictional)</t>
  </si>
  <si>
    <t xml:space="preserve">Category 1</t>
  </si>
  <si>
    <t xml:space="preserve">Category 2</t>
  </si>
  <si>
    <t xml:space="preserve">Category 3</t>
  </si>
  <si>
    <t xml:space="preserve">Category name</t>
  </si>
  <si>
    <t xml:space="preserve">Full</t>
  </si>
  <si>
    <t xml:space="preserve">Social</t>
  </si>
  <si>
    <t xml:space="preserve">Junior</t>
  </si>
  <si>
    <t xml:space="preserve">Members (enter 0 if unused)</t>
  </si>
  <si>
    <t xml:space="preserve">Current annual dues per member ($)</t>
  </si>
  <si>
    <t xml:space="preserve">Shortfall / gap to close ($ per year)</t>
  </si>
  <si>
    <t xml:space="preserve">Resignations per 1% increase (members, your assumption)</t>
  </si>
  <si>
    <t xml:space="preserve">New members expected (count)</t>
  </si>
  <si>
    <t xml:space="preserve">OUTPUTS</t>
  </si>
  <si>
    <t xml:space="preserve">Total members today</t>
  </si>
  <si>
    <t xml:space="preserve">Current annual dues revenue</t>
  </si>
  <si>
    <t xml:space="preserve">Average dues per member</t>
  </si>
  <si>
    <t xml:space="preserve">Increase needed with no resignations or new members</t>
  </si>
  <si>
    <t xml:space="preserve">a: members after new joins (N + new)</t>
  </si>
  <si>
    <t xml:space="preserve">b: resignations at a 100% increase</t>
  </si>
  <si>
    <t xml:space="preserve">c: target revenue ÷ average dues</t>
  </si>
  <si>
    <t xml:space="preserve">discriminant</t>
  </si>
  <si>
    <t xml:space="preserve">BREAK-EVEN UNIFORM INCREASE</t>
  </si>
  <si>
    <t xml:space="preserve">Solves (members + new − resignations) × average dues × (1 + increase) = current dues + gap.</t>
  </si>
  <si>
    <t xml:space="preserve">Members lost at break-even (resignations)</t>
  </si>
  <si>
    <t xml:space="preserve">Added dues revenue at break-even</t>
  </si>
  <si>
    <t xml:space="preserve">Round up to next whole %</t>
  </si>
  <si>
    <t xml:space="preserve">Members-lost buffer at that rounded %</t>
  </si>
  <si>
    <t xml:space="preserve">Extra resignations you could absorb beyond your assumption and still close the gap.</t>
  </si>
  <si>
    <t xml:space="preserve">New dues per category at break-even</t>
  </si>
  <si>
    <t xml:space="preserve">SENSITIVITY: GAP CLOSED AT EACH UNIFORM INCREASE</t>
  </si>
  <si>
    <t xml:space="preserve">Uniform increase</t>
  </si>
  <si>
    <t xml:space="preserve">Members lost</t>
  </si>
  <si>
    <t xml:space="preserve">Members after</t>
  </si>
  <si>
    <t xml:space="preserve">Dues revenue</t>
  </si>
  <si>
    <t xml:space="preserve">Gap closed ($)</t>
  </si>
  <si>
    <t xml:space="preserve">Remaining gap (− = surplus)</t>
  </si>
  <si>
    <t xml:space="preserve">Closes gap?</t>
  </si>
  <si>
    <t xml:space="preserve">Note: 0% row shows the effect of new members alone (and no resignations). Results are only as good as your resignation assumption.</t>
  </si>
  <si>
    <t xml:space="preserve">NEXT STEP</t>
  </si>
  <si>
    <t xml:space="preserve">Need to test category-specific increases, a capital assessment or a multi-year dues plan? The Dues &amp; Capital Assessment Calculator ($79) does that: hospitalityfinancetools.com/clubs/</t>
  </si>
  <si>
    <t xml:space="preserve">Free for internal use at one club. Not for resale.</t>
  </si>
  <si>
    <t xml:space="preserve">© 2026 Hospitality Finance Tools. Planning tool, not accounting, tax or legal advice. Sample Oaks Country Club is fictional; default figures are invented sample data.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</si>
</sst>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"/>
    <numFmt numFmtId="167" formatCode="\$#,##0"/>
    <numFmt numFmtId="168" formatCode="#,##0.0"/>
    <numFmt numFmtId="169" formatCode="0.00%"/>
    <numFmt numFmtId="170" formatCode="#,##0.00"/>
    <numFmt numFmtId="171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3D"/>
      <name val="Arial"/>
      <family val="0"/>
      <charset val="1"/>
    </font>
    <font>
      <i val="true"/>
      <sz val="11"/>
      <color rgb="FF5B666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F4E3D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5B666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8"/>
      <color rgb="FF5B6661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1"/>
      <color rgb="FF2E7D5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FFF2CC"/>
        <bgColor rgb="FFE2EFE8"/>
      </patternFill>
    </fill>
    <fill>
      <patternFill patternType="solid">
        <fgColor rgb="FFE2EFE8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6CF"/>
      </left>
      <right style="thin">
        <color rgb="FFC8D6CF"/>
      </right>
      <top style="thin">
        <color rgb="FFC8D6CF"/>
      </top>
      <bottom style="thin">
        <color rgb="FFC8D6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9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EFE8"/>
      <rgbColor rgb="FF660066"/>
      <rgbColor rgb="FFFF8080"/>
      <rgbColor rgb="FF0066CC"/>
      <rgbColor rgb="FFC8D6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61"/>
      <rgbColor rgb="FF969696"/>
      <rgbColor rgb="FF003366"/>
      <rgbColor rgb="FF2E7D5B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ospitalityfinancetools.com/club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8"/>
    <col collapsed="false" customWidth="true" hidden="false" outlineLevel="0" max="6" min="2" style="0" width="16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15" hidden="false" customHeight="true" outlineLevel="0" collapsed="false">
      <c r="A5" s="4" t="s">
        <v>3</v>
      </c>
      <c r="B5" s="4"/>
      <c r="C5" s="4"/>
      <c r="D5" s="4"/>
      <c r="E5" s="4"/>
      <c r="F5" s="4"/>
      <c r="G5" s="4"/>
    </row>
    <row r="6" customFormat="false" ht="15" hidden="false" customHeight="true" outlineLevel="0" collapsed="false">
      <c r="A6" s="4" t="s">
        <v>4</v>
      </c>
      <c r="B6" s="4"/>
      <c r="C6" s="4"/>
      <c r="D6" s="4"/>
      <c r="E6" s="4"/>
      <c r="F6" s="4"/>
      <c r="G6" s="4"/>
    </row>
    <row r="7" customFormat="false" ht="15" hidden="false" customHeight="true" outlineLevel="0" collapsed="false">
      <c r="A7" s="4" t="s">
        <v>5</v>
      </c>
      <c r="B7" s="4"/>
      <c r="C7" s="4"/>
      <c r="D7" s="4"/>
      <c r="E7" s="4"/>
      <c r="F7" s="4"/>
      <c r="G7" s="4"/>
    </row>
    <row r="8" customFormat="false" ht="27.75" hidden="false" customHeight="true" outlineLevel="0" collapsed="false">
      <c r="A8" s="4" t="s">
        <v>6</v>
      </c>
      <c r="B8" s="4"/>
      <c r="C8" s="4"/>
      <c r="D8" s="4"/>
      <c r="E8" s="4"/>
      <c r="F8" s="4"/>
      <c r="G8" s="4"/>
    </row>
    <row r="9" customFormat="false" ht="15" hidden="false" customHeight="true" outlineLevel="0" collapsed="false">
      <c r="A9" s="4" t="s">
        <v>7</v>
      </c>
      <c r="B9" s="4"/>
      <c r="C9" s="4"/>
      <c r="D9" s="4"/>
      <c r="E9" s="4"/>
      <c r="F9" s="4"/>
      <c r="G9" s="4"/>
    </row>
    <row r="11" customFormat="false" ht="15" hidden="false" customHeight="false" outlineLevel="0" collapsed="false">
      <c r="A11" s="3" t="s">
        <v>8</v>
      </c>
      <c r="B11" s="3"/>
      <c r="C11" s="3"/>
      <c r="D11" s="3"/>
      <c r="E11" s="3"/>
      <c r="F11" s="3"/>
      <c r="G11" s="3"/>
    </row>
    <row r="12" customFormat="false" ht="15" hidden="false" customHeight="false" outlineLevel="0" collapsed="false">
      <c r="B12" s="5" t="s">
        <v>9</v>
      </c>
      <c r="C12" s="5" t="s">
        <v>10</v>
      </c>
      <c r="D12" s="5" t="s">
        <v>11</v>
      </c>
    </row>
    <row r="13" customFormat="false" ht="15" hidden="false" customHeight="false" outlineLevel="0" collapsed="false">
      <c r="A13" s="6" t="s">
        <v>12</v>
      </c>
      <c r="B13" s="7" t="s">
        <v>13</v>
      </c>
      <c r="C13" s="7" t="s">
        <v>14</v>
      </c>
      <c r="D13" s="7" t="s">
        <v>15</v>
      </c>
    </row>
    <row r="14" customFormat="false" ht="15" hidden="false" customHeight="false" outlineLevel="0" collapsed="false">
      <c r="A14" s="6" t="s">
        <v>16</v>
      </c>
      <c r="B14" s="8" t="n">
        <v>300</v>
      </c>
      <c r="C14" s="8" t="n">
        <v>150</v>
      </c>
      <c r="D14" s="8" t="n">
        <v>50</v>
      </c>
    </row>
    <row r="15" customFormat="false" ht="15" hidden="false" customHeight="false" outlineLevel="0" collapsed="false">
      <c r="A15" s="6" t="s">
        <v>17</v>
      </c>
      <c r="B15" s="9" t="n">
        <v>9600</v>
      </c>
      <c r="C15" s="9" t="n">
        <v>3600</v>
      </c>
      <c r="D15" s="9" t="n">
        <v>4800</v>
      </c>
    </row>
    <row r="16" customFormat="false" ht="15" hidden="false" customHeight="false" outlineLevel="0" collapsed="false">
      <c r="A16" s="6" t="s">
        <v>18</v>
      </c>
      <c r="B16" s="9" t="n">
        <v>150000</v>
      </c>
    </row>
    <row r="17" customFormat="false" ht="26.85" hidden="false" customHeight="false" outlineLevel="0" collapsed="false">
      <c r="A17" s="6" t="s">
        <v>19</v>
      </c>
      <c r="B17" s="10" t="n">
        <v>2</v>
      </c>
    </row>
    <row r="18" customFormat="false" ht="15" hidden="false" customHeight="false" outlineLevel="0" collapsed="false">
      <c r="A18" s="6" t="s">
        <v>20</v>
      </c>
      <c r="B18" s="8" t="n">
        <v>5</v>
      </c>
    </row>
    <row r="20" customFormat="false" ht="15" hidden="false" customHeight="false" outlineLevel="0" collapsed="false">
      <c r="A20" s="3" t="s">
        <v>21</v>
      </c>
      <c r="B20" s="3"/>
      <c r="C20" s="3"/>
      <c r="D20" s="3"/>
      <c r="E20" s="3"/>
      <c r="F20" s="3"/>
      <c r="G20" s="3"/>
    </row>
    <row r="21" customFormat="false" ht="15" hidden="false" customHeight="false" outlineLevel="0" collapsed="false">
      <c r="A21" s="11" t="s">
        <v>22</v>
      </c>
      <c r="B21" s="12" t="n">
        <f aca="false">SUM(B14:D14)</f>
        <v>500</v>
      </c>
    </row>
    <row r="22" customFormat="false" ht="15" hidden="false" customHeight="false" outlineLevel="0" collapsed="false">
      <c r="A22" s="11" t="s">
        <v>23</v>
      </c>
      <c r="B22" s="13" t="n">
        <f aca="false">SUMPRODUCT(B14:D14,B15:D15)</f>
        <v>3660000</v>
      </c>
    </row>
    <row r="23" customFormat="false" ht="15" hidden="false" customHeight="false" outlineLevel="0" collapsed="false">
      <c r="A23" s="11" t="s">
        <v>24</v>
      </c>
      <c r="B23" s="13" t="n">
        <f aca="false">IF(B21=0,0,B22/B21)</f>
        <v>7320</v>
      </c>
    </row>
    <row r="24" customFormat="false" ht="26.85" hidden="false" customHeight="false" outlineLevel="0" collapsed="false">
      <c r="A24" s="11" t="s">
        <v>25</v>
      </c>
      <c r="B24" s="14" t="n">
        <f aca="false">IF(B22=0,0,B16/B22)</f>
        <v>0.040983606557377</v>
      </c>
    </row>
    <row r="25" customFormat="false" ht="15" hidden="false" customHeight="false" outlineLevel="0" collapsed="false">
      <c r="A25" s="15" t="s">
        <v>26</v>
      </c>
      <c r="B25" s="12" t="n">
        <f aca="false">B21+B18</f>
        <v>505</v>
      </c>
    </row>
    <row r="26" customFormat="false" ht="15" hidden="false" customHeight="false" outlineLevel="0" collapsed="false">
      <c r="A26" s="15" t="s">
        <v>27</v>
      </c>
      <c r="B26" s="16" t="n">
        <f aca="false">B17*100</f>
        <v>200</v>
      </c>
    </row>
    <row r="27" customFormat="false" ht="15" hidden="false" customHeight="false" outlineLevel="0" collapsed="false">
      <c r="A27" s="15" t="s">
        <v>28</v>
      </c>
      <c r="B27" s="17" t="n">
        <f aca="false">IF(B23=0,0,(B22+B16)/B23)</f>
        <v>520.491803278689</v>
      </c>
    </row>
    <row r="28" customFormat="false" ht="15" hidden="false" customHeight="false" outlineLevel="0" collapsed="false">
      <c r="A28" s="15" t="s">
        <v>29</v>
      </c>
      <c r="B28" s="17" t="n">
        <f aca="false">(B25-B26)^2-4*B26*(B27-B25)</f>
        <v>80631.5573770492</v>
      </c>
    </row>
    <row r="29" customFormat="false" ht="15" hidden="false" customHeight="false" outlineLevel="0" collapsed="false">
      <c r="A29" s="18" t="s">
        <v>30</v>
      </c>
      <c r="B29" s="19" t="n">
        <f aca="false">IF(B23=0,"Enter members and dues",IF(B26=0,B27/B25-1,IF(B28&lt;0,"Not reachable",((B25-B26)-SQRT(B28))/(2*B26))))</f>
        <v>0.0526075901190679</v>
      </c>
      <c r="C29" s="20" t="s">
        <v>31</v>
      </c>
    </row>
    <row r="30" customFormat="false" ht="26.85" hidden="false" customHeight="false" outlineLevel="0" collapsed="false">
      <c r="A30" s="11" t="s">
        <v>32</v>
      </c>
      <c r="B30" s="16" t="n">
        <f aca="false">IF(ISNUMBER(B29),B17*B29*100,"n/a")</f>
        <v>10.5215180238136</v>
      </c>
    </row>
    <row r="31" customFormat="false" ht="15" hidden="false" customHeight="false" outlineLevel="0" collapsed="false">
      <c r="A31" s="11" t="s">
        <v>33</v>
      </c>
      <c r="B31" s="13" t="n">
        <f aca="false">IF(ISNUMBER(B29),(B25-B30)*B23*(1+B29)-B22,"n/a")</f>
        <v>150000</v>
      </c>
    </row>
    <row r="32" customFormat="false" ht="15" hidden="false" customHeight="false" outlineLevel="0" collapsed="false">
      <c r="A32" s="11" t="s">
        <v>34</v>
      </c>
      <c r="B32" s="21" t="n">
        <f aca="false">IF(ISNUMBER(B29),CEILING(ROUND(B29*100,6),1)/100,"n/a")</f>
        <v>0.06</v>
      </c>
    </row>
    <row r="33" customFormat="false" ht="15" hidden="false" customHeight="false" outlineLevel="0" collapsed="false">
      <c r="A33" s="11" t="s">
        <v>35</v>
      </c>
      <c r="B33" s="16" t="n">
        <f aca="false">IF(ISNUMBER(B32),((B25-B17*B32*100)*B23*(1+B32)-B22-B16)/(B23*(1+B32)),"n/a")</f>
        <v>1.96999690689763</v>
      </c>
      <c r="C33" s="20" t="s">
        <v>36</v>
      </c>
    </row>
    <row r="34" customFormat="false" ht="15" hidden="false" customHeight="false" outlineLevel="0" collapsed="false">
      <c r="B34" s="5" t="str">
        <f aca="false">B13</f>
        <v>Full</v>
      </c>
      <c r="C34" s="5" t="str">
        <f aca="false">C13</f>
        <v>Social</v>
      </c>
      <c r="D34" s="5" t="str">
        <f aca="false">D13</f>
        <v>Junior</v>
      </c>
    </row>
    <row r="35" customFormat="false" ht="15" hidden="false" customHeight="false" outlineLevel="0" collapsed="false">
      <c r="A35" s="22" t="s">
        <v>37</v>
      </c>
      <c r="B35" s="13" t="n">
        <f aca="false">IF(ISNUMBER($B$29),B15*(1+$B$29),"n/a")</f>
        <v>10105.0328651431</v>
      </c>
      <c r="C35" s="13" t="n">
        <f aca="false">IF(ISNUMBER($B$29),C15*(1+$B$29),"n/a")</f>
        <v>3789.38732442864</v>
      </c>
      <c r="D35" s="13" t="n">
        <f aca="false">IF(ISNUMBER($B$29),D15*(1+$B$29),"n/a")</f>
        <v>5052.51643257153</v>
      </c>
    </row>
    <row r="37" customFormat="false" ht="15" hidden="false" customHeight="false" outlineLevel="0" collapsed="false">
      <c r="A37" s="3" t="s">
        <v>38</v>
      </c>
      <c r="B37" s="3"/>
      <c r="C37" s="3"/>
      <c r="D37" s="3"/>
      <c r="E37" s="3"/>
      <c r="F37" s="3"/>
      <c r="G37" s="3"/>
    </row>
    <row r="38" customFormat="false" ht="26.85" hidden="false" customHeight="false" outlineLevel="0" collapsed="false">
      <c r="A38" s="23" t="s">
        <v>39</v>
      </c>
      <c r="B38" s="23" t="s">
        <v>40</v>
      </c>
      <c r="C38" s="23" t="s">
        <v>41</v>
      </c>
      <c r="D38" s="23" t="s">
        <v>42</v>
      </c>
      <c r="E38" s="23" t="s">
        <v>43</v>
      </c>
      <c r="F38" s="23" t="s">
        <v>44</v>
      </c>
      <c r="G38" s="24" t="s">
        <v>45</v>
      </c>
    </row>
    <row r="39" customFormat="false" ht="15" hidden="false" customHeight="false" outlineLevel="0" collapsed="false">
      <c r="A39" s="21" t="n">
        <v>0</v>
      </c>
      <c r="B39" s="16" t="n">
        <f aca="false">$B$17*A39*100</f>
        <v>0</v>
      </c>
      <c r="C39" s="16" t="n">
        <f aca="false">$B$25-B39</f>
        <v>505</v>
      </c>
      <c r="D39" s="13" t="n">
        <f aca="false">C39*$B$23*(1+A39)</f>
        <v>3696600</v>
      </c>
      <c r="E39" s="13" t="n">
        <f aca="false">D39-$B$22</f>
        <v>36600</v>
      </c>
      <c r="F39" s="13" t="n">
        <f aca="false">$B$16-E39</f>
        <v>113400</v>
      </c>
      <c r="G39" s="25" t="str">
        <f aca="false">IF(E39&gt;=$B$16,"Yes","No")</f>
        <v>No</v>
      </c>
    </row>
    <row r="40" customFormat="false" ht="15" hidden="false" customHeight="false" outlineLevel="0" collapsed="false">
      <c r="A40" s="21" t="n">
        <v>0.01</v>
      </c>
      <c r="B40" s="16" t="n">
        <f aca="false">$B$17*A40*100</f>
        <v>2</v>
      </c>
      <c r="C40" s="16" t="n">
        <f aca="false">$B$25-B40</f>
        <v>503</v>
      </c>
      <c r="D40" s="13" t="n">
        <f aca="false">C40*$B$23*(1+A40)</f>
        <v>3718779.6</v>
      </c>
      <c r="E40" s="13" t="n">
        <f aca="false">D40-$B$22</f>
        <v>58779.6000000001</v>
      </c>
      <c r="F40" s="13" t="n">
        <f aca="false">$B$16-E40</f>
        <v>91220.3999999999</v>
      </c>
      <c r="G40" s="25" t="str">
        <f aca="false">IF(E40&gt;=$B$16,"Yes","No")</f>
        <v>No</v>
      </c>
    </row>
    <row r="41" customFormat="false" ht="15" hidden="false" customHeight="false" outlineLevel="0" collapsed="false">
      <c r="A41" s="21" t="n">
        <v>0.02</v>
      </c>
      <c r="B41" s="16" t="n">
        <f aca="false">$B$17*A41*100</f>
        <v>4</v>
      </c>
      <c r="C41" s="16" t="n">
        <f aca="false">$B$25-B41</f>
        <v>501</v>
      </c>
      <c r="D41" s="13" t="n">
        <f aca="false">C41*$B$23*(1+A41)</f>
        <v>3740666.4</v>
      </c>
      <c r="E41" s="13" t="n">
        <f aca="false">D41-$B$22</f>
        <v>80666.3999999999</v>
      </c>
      <c r="F41" s="13" t="n">
        <f aca="false">$B$16-E41</f>
        <v>69333.6000000001</v>
      </c>
      <c r="G41" s="25" t="str">
        <f aca="false">IF(E41&gt;=$B$16,"Yes","No")</f>
        <v>No</v>
      </c>
    </row>
    <row r="42" customFormat="false" ht="15" hidden="false" customHeight="false" outlineLevel="0" collapsed="false">
      <c r="A42" s="21" t="n">
        <v>0.03</v>
      </c>
      <c r="B42" s="16" t="n">
        <f aca="false">$B$17*A42*100</f>
        <v>6</v>
      </c>
      <c r="C42" s="16" t="n">
        <f aca="false">$B$25-B42</f>
        <v>499</v>
      </c>
      <c r="D42" s="13" t="n">
        <f aca="false">C42*$B$23*(1+A42)</f>
        <v>3762260.4</v>
      </c>
      <c r="E42" s="13" t="n">
        <f aca="false">D42-$B$22</f>
        <v>102260.4</v>
      </c>
      <c r="F42" s="13" t="n">
        <f aca="false">$B$16-E42</f>
        <v>47739.6000000001</v>
      </c>
      <c r="G42" s="25" t="str">
        <f aca="false">IF(E42&gt;=$B$16,"Yes","No")</f>
        <v>No</v>
      </c>
    </row>
    <row r="43" customFormat="false" ht="15" hidden="false" customHeight="false" outlineLevel="0" collapsed="false">
      <c r="A43" s="21" t="n">
        <v>0.04</v>
      </c>
      <c r="B43" s="16" t="n">
        <f aca="false">$B$17*A43*100</f>
        <v>8</v>
      </c>
      <c r="C43" s="16" t="n">
        <f aca="false">$B$25-B43</f>
        <v>497</v>
      </c>
      <c r="D43" s="13" t="n">
        <f aca="false">C43*$B$23*(1+A43)</f>
        <v>3783561.6</v>
      </c>
      <c r="E43" s="13" t="n">
        <f aca="false">D43-$B$22</f>
        <v>123561.6</v>
      </c>
      <c r="F43" s="13" t="n">
        <f aca="false">$B$16-E43</f>
        <v>26438.3999999999</v>
      </c>
      <c r="G43" s="25" t="str">
        <f aca="false">IF(E43&gt;=$B$16,"Yes","No")</f>
        <v>No</v>
      </c>
    </row>
    <row r="44" customFormat="false" ht="15" hidden="false" customHeight="false" outlineLevel="0" collapsed="false">
      <c r="A44" s="21" t="n">
        <v>0.05</v>
      </c>
      <c r="B44" s="16" t="n">
        <f aca="false">$B$17*A44*100</f>
        <v>10</v>
      </c>
      <c r="C44" s="16" t="n">
        <f aca="false">$B$25-B44</f>
        <v>495</v>
      </c>
      <c r="D44" s="13" t="n">
        <f aca="false">C44*$B$23*(1+A44)</f>
        <v>3804570</v>
      </c>
      <c r="E44" s="13" t="n">
        <f aca="false">D44-$B$22</f>
        <v>144570</v>
      </c>
      <c r="F44" s="13" t="n">
        <f aca="false">$B$16-E44</f>
        <v>5430</v>
      </c>
      <c r="G44" s="25" t="str">
        <f aca="false">IF(E44&gt;=$B$16,"Yes","No")</f>
        <v>No</v>
      </c>
    </row>
    <row r="45" customFormat="false" ht="15" hidden="false" customHeight="false" outlineLevel="0" collapsed="false">
      <c r="A45" s="21" t="n">
        <v>0.06</v>
      </c>
      <c r="B45" s="16" t="n">
        <f aca="false">$B$17*A45*100</f>
        <v>12</v>
      </c>
      <c r="C45" s="16" t="n">
        <f aca="false">$B$25-B45</f>
        <v>493</v>
      </c>
      <c r="D45" s="13" t="n">
        <f aca="false">C45*$B$23*(1+A45)</f>
        <v>3825285.6</v>
      </c>
      <c r="E45" s="13" t="n">
        <f aca="false">D45-$B$22</f>
        <v>165285.6</v>
      </c>
      <c r="F45" s="13" t="n">
        <f aca="false">$B$16-E45</f>
        <v>-15285.6000000001</v>
      </c>
      <c r="G45" s="25" t="str">
        <f aca="false">IF(E45&gt;=$B$16,"Yes","No")</f>
        <v>Yes</v>
      </c>
    </row>
    <row r="46" customFormat="false" ht="15" hidden="false" customHeight="false" outlineLevel="0" collapsed="false">
      <c r="A46" s="21" t="n">
        <v>0.07</v>
      </c>
      <c r="B46" s="16" t="n">
        <f aca="false">$B$17*A46*100</f>
        <v>14</v>
      </c>
      <c r="C46" s="16" t="n">
        <f aca="false">$B$25-B46</f>
        <v>491</v>
      </c>
      <c r="D46" s="13" t="n">
        <f aca="false">C46*$B$23*(1+A46)</f>
        <v>3845708.4</v>
      </c>
      <c r="E46" s="13" t="n">
        <f aca="false">D46-$B$22</f>
        <v>185708.4</v>
      </c>
      <c r="F46" s="13" t="n">
        <f aca="false">$B$16-E46</f>
        <v>-35708.4000000004</v>
      </c>
      <c r="G46" s="25" t="str">
        <f aca="false">IF(E46&gt;=$B$16,"Yes","No")</f>
        <v>Yes</v>
      </c>
    </row>
    <row r="47" customFormat="false" ht="15" hidden="false" customHeight="false" outlineLevel="0" collapsed="false">
      <c r="A47" s="21" t="n">
        <v>0.08</v>
      </c>
      <c r="B47" s="16" t="n">
        <f aca="false">$B$17*A47*100</f>
        <v>16</v>
      </c>
      <c r="C47" s="16" t="n">
        <f aca="false">$B$25-B47</f>
        <v>489</v>
      </c>
      <c r="D47" s="13" t="n">
        <f aca="false">C47*$B$23*(1+A47)</f>
        <v>3865838.4</v>
      </c>
      <c r="E47" s="13" t="n">
        <f aca="false">D47-$B$22</f>
        <v>205838.4</v>
      </c>
      <c r="F47" s="13" t="n">
        <f aca="false">$B$16-E47</f>
        <v>-55838.4000000004</v>
      </c>
      <c r="G47" s="25" t="str">
        <f aca="false">IF(E47&gt;=$B$16,"Yes","No")</f>
        <v>Yes</v>
      </c>
    </row>
    <row r="48" customFormat="false" ht="15" hidden="false" customHeight="false" outlineLevel="0" collapsed="false">
      <c r="A48" s="21" t="n">
        <v>0.09</v>
      </c>
      <c r="B48" s="16" t="n">
        <f aca="false">$B$17*A48*100</f>
        <v>18</v>
      </c>
      <c r="C48" s="16" t="n">
        <f aca="false">$B$25-B48</f>
        <v>487</v>
      </c>
      <c r="D48" s="13" t="n">
        <f aca="false">C48*$B$23*(1+A48)</f>
        <v>3885675.6</v>
      </c>
      <c r="E48" s="13" t="n">
        <f aca="false">D48-$B$22</f>
        <v>225675.6</v>
      </c>
      <c r="F48" s="13" t="n">
        <f aca="false">$B$16-E48</f>
        <v>-75675.6000000001</v>
      </c>
      <c r="G48" s="25" t="str">
        <f aca="false">IF(E48&gt;=$B$16,"Yes","No")</f>
        <v>Yes</v>
      </c>
    </row>
    <row r="49" customFormat="false" ht="15" hidden="false" customHeight="false" outlineLevel="0" collapsed="false">
      <c r="A49" s="21" t="n">
        <v>0.1</v>
      </c>
      <c r="B49" s="16" t="n">
        <f aca="false">$B$17*A49*100</f>
        <v>20</v>
      </c>
      <c r="C49" s="16" t="n">
        <f aca="false">$B$25-B49</f>
        <v>485</v>
      </c>
      <c r="D49" s="13" t="n">
        <f aca="false">C49*$B$23*(1+A49)</f>
        <v>3905220</v>
      </c>
      <c r="E49" s="13" t="n">
        <f aca="false">D49-$B$22</f>
        <v>245220</v>
      </c>
      <c r="F49" s="13" t="n">
        <f aca="false">$B$16-E49</f>
        <v>-95220.0000000005</v>
      </c>
      <c r="G49" s="25" t="str">
        <f aca="false">IF(E49&gt;=$B$16,"Yes","No")</f>
        <v>Yes</v>
      </c>
    </row>
    <row r="51" customFormat="false" ht="15" hidden="false" customHeight="true" outlineLevel="0" collapsed="false">
      <c r="A51" s="26" t="s">
        <v>46</v>
      </c>
      <c r="B51" s="26"/>
      <c r="C51" s="26"/>
      <c r="D51" s="26"/>
      <c r="E51" s="26"/>
      <c r="F51" s="26"/>
      <c r="G51" s="26"/>
    </row>
    <row r="53" customFormat="false" ht="15" hidden="false" customHeight="false" outlineLevel="0" collapsed="false">
      <c r="A53" s="3" t="s">
        <v>47</v>
      </c>
      <c r="B53" s="3"/>
      <c r="C53" s="3"/>
      <c r="D53" s="3"/>
      <c r="E53" s="3"/>
      <c r="F53" s="3"/>
      <c r="G53" s="3"/>
    </row>
    <row r="54" customFormat="false" ht="27.75" hidden="false" customHeight="true" outlineLevel="0" collapsed="false">
      <c r="A54" s="27" t="s">
        <v>48</v>
      </c>
      <c r="B54" s="27"/>
      <c r="C54" s="27"/>
      <c r="D54" s="27"/>
      <c r="E54" s="27"/>
      <c r="F54" s="27"/>
      <c r="G54" s="27"/>
    </row>
    <row r="55" customFormat="false" ht="15" hidden="false" customHeight="true" outlineLevel="0" collapsed="false">
      <c r="A55" s="28" t="s">
        <v>49</v>
      </c>
      <c r="B55" s="28"/>
      <c r="C55" s="28"/>
      <c r="D55" s="28"/>
      <c r="E55" s="28"/>
      <c r="F55" s="28"/>
      <c r="G55" s="28"/>
    </row>
    <row r="56" customFormat="false" ht="27.75" hidden="false" customHeight="true" outlineLevel="0" collapsed="false">
      <c r="A56" s="4" t="s">
        <v>50</v>
      </c>
      <c r="B56" s="4"/>
      <c r="C56" s="4"/>
      <c r="D56" s="4"/>
      <c r="E56" s="4"/>
      <c r="F56" s="4"/>
      <c r="G56" s="4"/>
    </row>
  </sheetData>
  <sheetProtection sheet="true" formatCells="false" formatColumns="false" formatRows="false"/>
  <mergeCells count="14">
    <mergeCell ref="A4:G4"/>
    <mergeCell ref="A5:G5"/>
    <mergeCell ref="A6:G6"/>
    <mergeCell ref="A7:G7"/>
    <mergeCell ref="A8:G8"/>
    <mergeCell ref="A9:G9"/>
    <mergeCell ref="A11:G11"/>
    <mergeCell ref="A20:G20"/>
    <mergeCell ref="A37:G37"/>
    <mergeCell ref="A51:G51"/>
    <mergeCell ref="A53:G53"/>
    <mergeCell ref="A54:G54"/>
    <mergeCell ref="A55:G55"/>
    <mergeCell ref="A56:G56"/>
  </mergeCells>
  <hyperlinks>
    <hyperlink ref="A54" r:id="rId1" location="dues-capital" display="Need to test category-specific increases, a capital assessment or a multi-year dues plan? The Dues &amp; Capital Assessment Calculator ($79) does that: hospitalityfinancetools.com/club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2026-10-30T19:43:48Z</dcterms:created>
  <dc:creator>Hospitality Finance Tools</dc:creator>
  <dc:description/>
  <dc:language>en-US</dc:language>
  <cp:lastModifiedBy/>
  <dcterms:modified xsi:type="dcterms:W3CDTF">2026-10-30T19:43:48Z</dcterms:modified>
  <cp:revision>0</cp:revision>
  <dc:subject/>
  <dc:title>Club Dues Break-Even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